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Hris\PAYROLL Folder\IC vs EE Info\Current Info\"/>
    </mc:Choice>
  </mc:AlternateContent>
  <workbookProtection workbookPassword="D9F3" lockStructure="1"/>
  <bookViews>
    <workbookView xWindow="0" yWindow="0" windowWidth="23040" windowHeight="8880"/>
  </bookViews>
  <sheets>
    <sheet name="IC vs EE Determination Form" sheetId="1" r:id="rId1"/>
  </sheets>
  <definedNames>
    <definedName name="A_advertise">'IC vs EE Determination Form'!$B$30</definedName>
    <definedName name="A_autonomy">'IC vs EE Determination Form'!$B$28</definedName>
    <definedName name="A_completers_name">'IC vs EE Determination Form'!$A$3</definedName>
    <definedName name="A_contract">'IC vs EE Determination Form'!$B$20</definedName>
    <definedName name="A_final_12_questions">'IC vs EE Determination Form'!$B$20:$B$33</definedName>
    <definedName name="A_fire">'IC vs EE Determination Form'!$B$33</definedName>
    <definedName name="A_Group">'IC vs EE Determination Form'!$B$11</definedName>
    <definedName name="A_liability_ins">'IC vs EE Determination Form'!$B$21</definedName>
    <definedName name="A_location">'IC vs EE Determination Form'!$B$26</definedName>
    <definedName name="A_marketing">'IC vs EE Determination Form'!$B$31</definedName>
    <definedName name="A_maxpay">'IC vs EE Determination Form'!$B$22</definedName>
    <definedName name="A_multiple_assn">'IC vs EE Determination Form'!$B$29</definedName>
    <definedName name="A_personalinvestment">'IC vs EE Determination Form'!$B$25</definedName>
    <definedName name="A_quit">'IC vs EE Determination Form'!$B$32</definedName>
    <definedName name="A_setownhours">'IC vs EE Determination Form'!$B$23</definedName>
    <definedName name="A_TINorSSN">'IC vs EE Determination Form'!$B$7</definedName>
    <definedName name="A_tools">'IC vs EE Determination Form'!$B$24</definedName>
    <definedName name="A_unreimbursed_expenses">'IC vs EE Determination Form'!$B$27</definedName>
    <definedName name="A_work_description">'IC vs EE Determination Form'!$A$14</definedName>
    <definedName name="A_work_timeframe">'IC vs EE Determination Form'!$A$17</definedName>
    <definedName name="A_workers_name">'IC vs EE Determination Form'!$A$5</definedName>
    <definedName name="acctspayable">'IC vs EE Determination Form'!$H$39</definedName>
    <definedName name="accuracy">'IC vs EE Determination Form'!$H$24</definedName>
    <definedName name="business_cards">'IC vs EE Determination Form'!$J$32</definedName>
    <definedName name="current_ee">'IC vs EE Determination Form'!$B$9</definedName>
    <definedName name="current_ee_answer">'IC vs EE Determination Form'!$F$9</definedName>
    <definedName name="current_employee">'IC vs EE Determination Form'!$H$30</definedName>
    <definedName name="determination_EE">'IC vs EE Determination Form'!$H$42</definedName>
    <definedName name="determination_HR">'IC vs EE Determination Form'!$H$44</definedName>
    <definedName name="determination_IC">'IC vs EE Determination Form'!$H$43</definedName>
    <definedName name="Final_Determination">'IC vs EE Determination Form'!$D$40</definedName>
    <definedName name="flyers">'IC vs EE Determination Form'!$J$35</definedName>
    <definedName name="former_employee">'IC vs EE Determination Form'!$H$31</definedName>
    <definedName name="HR">'IC vs EE Determination Form'!$H$40</definedName>
    <definedName name="indefinitely">'IC vs EE Determination Form'!$H$60</definedName>
    <definedName name="less_than_1yr">'IC vs EE Determination Form'!$H$57</definedName>
    <definedName name="less_than_2yrs">'IC vs EE Determination Form'!$H$58</definedName>
    <definedName name="less_than_3yrs">'IC vs EE Determination Form'!$H$59</definedName>
    <definedName name="less_than_6mos">'IC vs EE Determination Form'!$H$56</definedName>
    <definedName name="marketing_values">'IC vs EE Determination Form'!$J$30:$K$35</definedName>
    <definedName name="more_info_needed">'IC vs EE Determination Form'!$H$26</definedName>
    <definedName name="never_employee">'IC vs EE Determination Form'!$H$32</definedName>
    <definedName name="next_12_questions">'IC vs EE Determination Form'!$H$20</definedName>
    <definedName name="next_12_questions_EE">'IC vs EE Determination Form'!$H$23</definedName>
    <definedName name="next_question">'IC vs EE Determination Form'!$H$22</definedName>
    <definedName name="not_applicable">'IC vs EE Determination Form'!$J$30</definedName>
    <definedName name="notlisted">'IC vs EE Determination Form'!$H$33</definedName>
    <definedName name="payroll">'IC vs EE Determination Form'!$H$38</definedName>
    <definedName name="_xlnm.Print_Area" localSheetId="0">'IC vs EE Determination Form'!$A$1:$D$42</definedName>
    <definedName name="SSN">'IC vs EE Determination Form'!$H$36</definedName>
    <definedName name="stop_ee">'IC vs EE Determination Form'!$H$21</definedName>
    <definedName name="stop_ic">'IC vs EE Determination Form'!$H$27</definedName>
    <definedName name="timefram_value">'IC vs EE Determination Form'!$H$56:$I$60</definedName>
    <definedName name="timeframe_options">'IC vs EE Determination Form'!$H$56:$H$60</definedName>
    <definedName name="TIN">'IC vs EE Determination Form'!$H$35</definedName>
    <definedName name="web_page">'IC vs EE Determination Form'!$J$34</definedName>
    <definedName name="word_of_mouth">'IC vs EE Determination Form'!$J$31</definedName>
    <definedName name="Yellow_pages">'IC vs EE Determination Form'!$J$33</definedName>
  </definedNames>
  <calcPr calcId="162913"/>
</workbook>
</file>

<file path=xl/calcChain.xml><?xml version="1.0" encoding="utf-8"?>
<calcChain xmlns="http://schemas.openxmlformats.org/spreadsheetml/2006/main">
  <c r="I99" i="1" l="1"/>
  <c r="A37" i="1"/>
  <c r="F9" i="1"/>
  <c r="I94" i="1" s="1"/>
  <c r="F32" i="1"/>
  <c r="F30" i="1"/>
  <c r="F29" i="1"/>
  <c r="F28" i="1"/>
  <c r="F26" i="1"/>
  <c r="F20" i="1"/>
  <c r="F21" i="1"/>
  <c r="I97" i="1" l="1"/>
  <c r="I96" i="1"/>
  <c r="F27" i="1"/>
  <c r="F17" i="1"/>
  <c r="I98" i="1" s="1"/>
  <c r="F22" i="1"/>
  <c r="F25" i="1"/>
  <c r="F24" i="1"/>
  <c r="F31" i="1"/>
  <c r="F23" i="1"/>
  <c r="D14" i="1"/>
  <c r="D31" i="1"/>
  <c r="D30" i="1"/>
  <c r="D29" i="1"/>
  <c r="D27" i="1"/>
  <c r="D24" i="1"/>
  <c r="D21" i="1"/>
  <c r="F11" i="1"/>
  <c r="F7" i="1"/>
  <c r="D11" i="1"/>
  <c r="D9" i="1"/>
  <c r="D7" i="1"/>
  <c r="D22" i="1"/>
  <c r="A18" i="1"/>
  <c r="D17" i="1"/>
  <c r="F33" i="1"/>
  <c r="D32" i="1"/>
  <c r="D28" i="1"/>
  <c r="D26" i="1"/>
  <c r="D25" i="1"/>
  <c r="D23" i="1"/>
  <c r="D20" i="1"/>
  <c r="D33" i="1"/>
  <c r="D18" i="1"/>
  <c r="D5" i="1"/>
  <c r="D3" i="1"/>
  <c r="I95" i="1" l="1"/>
  <c r="I93" i="1" s="1"/>
  <c r="F34" i="1"/>
  <c r="D36" i="1" l="1"/>
  <c r="D38" i="1" s="1"/>
  <c r="A42" i="1" s="1"/>
  <c r="D40" i="1" l="1"/>
</calcChain>
</file>

<file path=xl/sharedStrings.xml><?xml version="1.0" encoding="utf-8"?>
<sst xmlns="http://schemas.openxmlformats.org/spreadsheetml/2006/main" count="119" uniqueCount="117">
  <si>
    <t>Yes</t>
  </si>
  <si>
    <t>No</t>
  </si>
  <si>
    <t>Unsure</t>
  </si>
  <si>
    <t>Move to next question in list.</t>
  </si>
  <si>
    <t xml:space="preserve">Can this worker quit in the middle of the project or assignment without completing it? </t>
  </si>
  <si>
    <t xml:space="preserve">Can the individual be terminated for poor performance prior to the completion of the project? </t>
  </si>
  <si>
    <t xml:space="preserve">Is the individual free to decide how to complete the project within pre-set specifications?   </t>
  </si>
  <si>
    <t>PAYROLL</t>
  </si>
  <si>
    <t>Point Value</t>
  </si>
  <si>
    <t>Soc Security # (SSN)</t>
  </si>
  <si>
    <t>Based on the information provided:</t>
  </si>
  <si>
    <t>A final determination by HR is needed</t>
  </si>
  <si>
    <t>Move to next set of questions.   Please complete all 12 questions in list below.</t>
  </si>
  <si>
    <t>ACCOUNTS PAYABLE</t>
  </si>
  <si>
    <t>Determination of worker status is listed to the right</t>
  </si>
  <si>
    <t>NOTE:  Determination is not made by any one question individually.  It is a combination of factors weighted appropriately that determines status.</t>
  </si>
  <si>
    <t>More information is needed.</t>
  </si>
  <si>
    <t>Not listed</t>
  </si>
  <si>
    <t>Next Steps:</t>
  </si>
  <si>
    <t>Please attach this form to your request and send it to:</t>
  </si>
  <si>
    <t>IMPORTANT NOTE:  If worker is a new hire, contact HR Workforce Management to have new hire paperwork sent out to this individual before requesting payment.</t>
  </si>
  <si>
    <t>Final Determination by HR (if needed):</t>
  </si>
  <si>
    <t xml:space="preserve">Has the individual made a significant personal (monetary) investment to provide the service? </t>
  </si>
  <si>
    <t xml:space="preserve"> </t>
  </si>
  <si>
    <r>
      <t xml:space="preserve">This worker is an </t>
    </r>
    <r>
      <rPr>
        <b/>
        <sz val="14"/>
        <color indexed="8"/>
        <rFont val="Calibri"/>
        <family val="2"/>
      </rPr>
      <t>Employee</t>
    </r>
  </si>
  <si>
    <r>
      <t xml:space="preserve">This worker is an </t>
    </r>
    <r>
      <rPr>
        <b/>
        <sz val="14"/>
        <color indexed="8"/>
        <rFont val="Calibri"/>
        <family val="2"/>
      </rPr>
      <t>Independent Contractor</t>
    </r>
  </si>
  <si>
    <t>By completing this form, you are certifying that the answers you provide are correct, to the best of your knowledge. Continue on to next question.</t>
  </si>
  <si>
    <t xml:space="preserve">Is the worker paid a set (or maximum) amount for the project regardless of how many hours are worked? </t>
  </si>
  <si>
    <r>
      <rPr>
        <b/>
        <sz val="20"/>
        <color indexed="60"/>
        <rFont val="Calibri"/>
        <family val="2"/>
      </rPr>
      <t>1.</t>
    </r>
    <r>
      <rPr>
        <b/>
        <sz val="16"/>
        <color indexed="8"/>
        <rFont val="Calibri"/>
        <family val="2"/>
      </rPr>
      <t xml:space="preserve">  Provide the contact </t>
    </r>
    <r>
      <rPr>
        <b/>
        <u/>
        <sz val="16"/>
        <color indexed="8"/>
        <rFont val="Calibri"/>
        <family val="2"/>
      </rPr>
      <t>name</t>
    </r>
    <r>
      <rPr>
        <b/>
        <sz val="16"/>
        <color indexed="8"/>
        <rFont val="Calibri"/>
        <family val="2"/>
      </rPr>
      <t xml:space="preserve"> and </t>
    </r>
    <r>
      <rPr>
        <b/>
        <u/>
        <sz val="16"/>
        <color indexed="8"/>
        <rFont val="Calibri"/>
        <family val="2"/>
      </rPr>
      <t>phone number</t>
    </r>
    <r>
      <rPr>
        <b/>
        <sz val="16"/>
        <color indexed="8"/>
        <rFont val="Calibri"/>
        <family val="2"/>
      </rPr>
      <t xml:space="preserve"> of the person completing this form:</t>
    </r>
  </si>
  <si>
    <r>
      <rPr>
        <b/>
        <sz val="20"/>
        <color indexed="60"/>
        <rFont val="Calibri"/>
        <family val="2"/>
      </rPr>
      <t>2.</t>
    </r>
    <r>
      <rPr>
        <b/>
        <sz val="20"/>
        <color indexed="10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 xml:space="preserve"> Provide the name of the individual whose determination information is listed below:</t>
    </r>
  </si>
  <si>
    <t>Less than 6 months</t>
  </si>
  <si>
    <t>6 months - 1 year</t>
  </si>
  <si>
    <t>2 years</t>
  </si>
  <si>
    <t>3 years</t>
  </si>
  <si>
    <t>Does this individual provide this service to other school districts or companies?</t>
  </si>
  <si>
    <t>This indicates possible employee status.  Move to the next set of questions.  Please complete all 12 questions in list below.</t>
  </si>
  <si>
    <t>Accuracy is important on these questions.  Do NOT guess.  If you don't know the answer, please find out.</t>
  </si>
  <si>
    <t xml:space="preserve">Is the individual able to set (choose) his or her own hours and schedule to complete the task/assignment? </t>
  </si>
  <si>
    <t>Not needed - see automatic determination above</t>
  </si>
  <si>
    <r>
      <rPr>
        <b/>
        <sz val="22"/>
        <color indexed="60"/>
        <rFont val="Calibri"/>
        <family val="2"/>
      </rPr>
      <t>START HERE!</t>
    </r>
    <r>
      <rPr>
        <b/>
        <sz val="20"/>
        <color indexed="60"/>
        <rFont val="Calibri"/>
        <family val="2"/>
      </rPr>
      <t xml:space="preserve"> </t>
    </r>
    <r>
      <rPr>
        <b/>
        <sz val="20"/>
        <color indexed="8"/>
        <rFont val="Calibri"/>
        <family val="2"/>
      </rPr>
      <t xml:space="preserve"> To determine worker status (IC or EE), </t>
    </r>
    <r>
      <rPr>
        <b/>
        <u/>
        <sz val="20"/>
        <color indexed="8"/>
        <rFont val="Calibri"/>
        <family val="2"/>
      </rPr>
      <t>answer the questions below</t>
    </r>
    <r>
      <rPr>
        <b/>
        <sz val="20"/>
        <color indexed="8"/>
        <rFont val="Calibri"/>
        <family val="2"/>
      </rPr>
      <t xml:space="preserve"> and follow the instructions listed in "Next Steps" to the right of each question.</t>
    </r>
  </si>
  <si>
    <t>Indefinitely - no foreseen end date</t>
  </si>
  <si>
    <t>IMPORTANT NOTE:  Have the IC complete a W-9 form and sign a contract and include it with the payment request to Accounts Payable.  Work with Purchasing for assistance with a contract.</t>
  </si>
  <si>
    <t>Federal Employer ID # (EIN)</t>
  </si>
  <si>
    <r>
      <rPr>
        <b/>
        <sz val="20"/>
        <color indexed="60"/>
        <rFont val="Calibri"/>
        <family val="2"/>
      </rPr>
      <t>3.</t>
    </r>
    <r>
      <rPr>
        <b/>
        <sz val="16"/>
        <color indexed="60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 xml:space="preserve"> Is worker going to be paid using a Federal Employer ID Number (EIN) or Social Security Number (SSN)?</t>
    </r>
  </si>
  <si>
    <t>Not sure</t>
  </si>
  <si>
    <t>Yes, current employee</t>
  </si>
  <si>
    <t>Yes, former employee</t>
  </si>
  <si>
    <r>
      <rPr>
        <b/>
        <sz val="20"/>
        <color indexed="60"/>
        <rFont val="Calibri"/>
        <family val="2"/>
      </rPr>
      <t>4.</t>
    </r>
    <r>
      <rPr>
        <b/>
        <sz val="20"/>
        <color indexed="10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 xml:space="preserve"> Is the worker either a </t>
    </r>
    <r>
      <rPr>
        <b/>
        <i/>
        <sz val="16"/>
        <color indexed="8"/>
        <rFont val="Calibri"/>
        <family val="2"/>
      </rPr>
      <t>current</t>
    </r>
    <r>
      <rPr>
        <b/>
        <sz val="16"/>
        <color indexed="8"/>
        <rFont val="Calibri"/>
        <family val="2"/>
      </rPr>
      <t xml:space="preserve"> or </t>
    </r>
    <r>
      <rPr>
        <b/>
        <i/>
        <sz val="16"/>
        <color indexed="8"/>
        <rFont val="Calibri"/>
        <family val="2"/>
      </rPr>
      <t>former</t>
    </r>
    <r>
      <rPr>
        <b/>
        <sz val="16"/>
        <color indexed="8"/>
        <rFont val="Calibri"/>
        <family val="2"/>
      </rPr>
      <t xml:space="preserve"> employee of St Paul Public Schools?  </t>
    </r>
  </si>
  <si>
    <t>Police Office hired for security duty</t>
  </si>
  <si>
    <t>Workshop Presenter</t>
  </si>
  <si>
    <t>Athletic official, referee, or umpire</t>
  </si>
  <si>
    <t>Professional Development Trainer/Coach</t>
  </si>
  <si>
    <t>Tutor</t>
  </si>
  <si>
    <t>Intern or Student Worker</t>
  </si>
  <si>
    <t>Athletics trainer</t>
  </si>
  <si>
    <t>Athletics worker assigned by an association</t>
  </si>
  <si>
    <r>
      <rPr>
        <b/>
        <sz val="20"/>
        <color indexed="60"/>
        <rFont val="Calibri"/>
        <family val="2"/>
      </rPr>
      <t>5.</t>
    </r>
    <r>
      <rPr>
        <b/>
        <sz val="20"/>
        <color indexed="10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 xml:space="preserve"> Select the job title listed from the drop down list to the right.  (If not listed, select "not listed")</t>
    </r>
  </si>
  <si>
    <r>
      <rPr>
        <b/>
        <sz val="20"/>
        <color indexed="60"/>
        <rFont val="Calibri"/>
        <family val="2"/>
      </rPr>
      <t>6.</t>
    </r>
    <r>
      <rPr>
        <b/>
        <sz val="16"/>
        <color indexed="8"/>
        <rFont val="Calibri"/>
        <family val="2"/>
      </rPr>
      <t xml:space="preserve">  Describe the nature of the activity provided by the worker.  </t>
    </r>
    <r>
      <rPr>
        <b/>
        <sz val="16"/>
        <color indexed="8"/>
        <rFont val="Calibri"/>
        <family val="2"/>
      </rPr>
      <t>(What services will the worker provide?)</t>
    </r>
  </si>
  <si>
    <r>
      <rPr>
        <b/>
        <sz val="20"/>
        <color indexed="60"/>
        <rFont val="Calibri"/>
        <family val="2"/>
      </rPr>
      <t>7.</t>
    </r>
    <r>
      <rPr>
        <b/>
        <sz val="16"/>
        <color indexed="8"/>
        <rFont val="Calibri"/>
        <family val="2"/>
      </rPr>
      <t xml:space="preserve"> What timeframe will this individual work? </t>
    </r>
    <r>
      <rPr>
        <b/>
        <sz val="14"/>
        <color indexed="8"/>
        <rFont val="Calibri"/>
        <family val="2"/>
      </rPr>
      <t xml:space="preserve">(How long does the project last or will services be needed?) </t>
    </r>
    <r>
      <rPr>
        <b/>
        <i/>
        <sz val="14"/>
        <color indexed="56"/>
        <rFont val="Calibri"/>
        <family val="2"/>
      </rPr>
      <t>Select from drop down list.</t>
    </r>
  </si>
  <si>
    <t>Guest speaker / Keynote Speaker</t>
  </si>
  <si>
    <t>Musician</t>
  </si>
  <si>
    <t>Interpreter or translator</t>
  </si>
  <si>
    <t>Consultant - technical</t>
  </si>
  <si>
    <t>Consultant - cultural</t>
  </si>
  <si>
    <t>Consultant - instructional</t>
  </si>
  <si>
    <t>Consultant - leadership</t>
  </si>
  <si>
    <t>Consultant - general / other</t>
  </si>
  <si>
    <t>Consultant - music/art/theatre</t>
  </si>
  <si>
    <t>This indicates possible independent contractor status.  Move to the next question in the list.</t>
  </si>
  <si>
    <t>This indicates possible employee status.  Move to the next question in the list.</t>
  </si>
  <si>
    <t>Max Value for IC Calc</t>
  </si>
  <si>
    <t>0 (manual assessment based on description)</t>
  </si>
  <si>
    <t>Value</t>
  </si>
  <si>
    <t>The payment should be processed through payroll.  If the worker is a new employee, contact Workforce Management for new hire paperwork to be sent to the individual before submitting the supplemental pay form to payroll.</t>
  </si>
  <si>
    <t>HUMAN RESOURCES</t>
  </si>
  <si>
    <t xml:space="preserve">Is some or all of the work to be perfomed (including prep work) at an offsite location (not chosen by you)? </t>
  </si>
  <si>
    <t>Does this individual have his/her own liability insurance for consulting work?</t>
  </si>
  <si>
    <t>Will this consultant be reimbursed for all expenses related to the assignment? (supplies, mileage, etc.)</t>
  </si>
  <si>
    <t xml:space="preserve">Will this consultant have a desk on site at SPPS or use a district computer to complete the task/assignment? </t>
  </si>
  <si>
    <t>Not Applicable - does not advertise</t>
  </si>
  <si>
    <t>Business cards &amp; word of mouth</t>
  </si>
  <si>
    <t>Web page or web based marketing</t>
  </si>
  <si>
    <t>Business cards &amp; yellow pages</t>
  </si>
  <si>
    <t>Word of mouth or by recommendation only</t>
  </si>
  <si>
    <t>Flyers, postings, other non-web based marketing</t>
  </si>
  <si>
    <t>vlookup (point range -10 to +3)</t>
  </si>
  <si>
    <t>vlookup ( point range -5 to +.5)</t>
  </si>
  <si>
    <t>1.5 (-1 if reimbursed)</t>
  </si>
  <si>
    <t>When final HR determination is needed:</t>
  </si>
  <si>
    <t>If current or former employee</t>
  </si>
  <si>
    <t xml:space="preserve">Does this individual actively market or advertise his/her services to the general public? </t>
  </si>
  <si>
    <t>If consultant does not actively market services</t>
  </si>
  <si>
    <t>If consultant does not advertise to general public</t>
  </si>
  <si>
    <t>If consultant does not provide services to multiple entities</t>
  </si>
  <si>
    <t>If contract is indefinite</t>
  </si>
  <si>
    <t>43 (33 without EIN points in calculation)</t>
  </si>
  <si>
    <r>
      <t xml:space="preserve">Is there </t>
    </r>
    <r>
      <rPr>
        <i/>
        <sz val="14"/>
        <rFont val="Calibri"/>
        <family val="2"/>
      </rPr>
      <t>(or will there be)</t>
    </r>
    <r>
      <rPr>
        <sz val="14"/>
        <rFont val="Calibri"/>
        <family val="2"/>
      </rPr>
      <t xml:space="preserve"> a written contract in place (NOT counting an invoice) with this individual performing the work? </t>
    </r>
  </si>
  <si>
    <r>
      <rPr>
        <u/>
        <sz val="14"/>
        <rFont val="Calibri"/>
        <family val="2"/>
        <scheme val="minor"/>
      </rPr>
      <t>How</t>
    </r>
    <r>
      <rPr>
        <sz val="14"/>
        <rFont val="Calibri"/>
        <family val="2"/>
        <scheme val="minor"/>
      </rPr>
      <t xml:space="preserve"> does this individual market his/her services?  (i.e business cards, website, yellow pages ad, etc.)</t>
    </r>
  </si>
  <si>
    <t>The payment request can be processed through Accounts Payable.  Attach this determination to your finance requisition and have the consultant provide signed contract and a completed W9 form.</t>
  </si>
  <si>
    <t>Forward this form electronically to Human Resources for further evaluation.  (E-mail the form to the payroll@spps.org.)</t>
  </si>
  <si>
    <t>2.5 (-2 if no)</t>
  </si>
  <si>
    <t>2.5 (-3 if no)</t>
  </si>
  <si>
    <t>3 (0 if no)</t>
  </si>
  <si>
    <t>1.5 (0 if no)</t>
  </si>
  <si>
    <t>2 (0 if no)</t>
  </si>
  <si>
    <t>0.5 (0 if no)</t>
  </si>
  <si>
    <t>1.5 (-1 if no)</t>
  </si>
  <si>
    <t>10 if TIN, 0 if SSN</t>
  </si>
  <si>
    <t>2.5 (-.5 if no)</t>
  </si>
  <si>
    <t>5 (-3 if no)</t>
  </si>
  <si>
    <t>3 (-5 if no)</t>
  </si>
  <si>
    <t>vlookup (point range -3 to 3)</t>
  </si>
  <si>
    <t>0.5 (-1 if yes)</t>
  </si>
  <si>
    <t>Community Ed Class Instructor</t>
  </si>
  <si>
    <t>0 (current EE= -10, former EE = -8)</t>
  </si>
  <si>
    <t>Form completion date</t>
  </si>
  <si>
    <t>If consultant does not have own liability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</si>
</sst>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u/>
      <sz val="16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20"/>
      <color indexed="10"/>
      <name val="Calibri"/>
      <family val="2"/>
    </font>
    <font>
      <b/>
      <u/>
      <sz val="20"/>
      <color indexed="8"/>
      <name val="Calibri"/>
      <family val="2"/>
    </font>
    <font>
      <b/>
      <sz val="16"/>
      <color indexed="60"/>
      <name val="Calibri"/>
      <family val="2"/>
    </font>
    <font>
      <b/>
      <sz val="20"/>
      <color indexed="60"/>
      <name val="Calibri"/>
      <family val="2"/>
    </font>
    <font>
      <b/>
      <i/>
      <sz val="14"/>
      <color indexed="56"/>
      <name val="Calibri"/>
      <family val="2"/>
    </font>
    <font>
      <b/>
      <sz val="22"/>
      <color indexed="60"/>
      <name val="Calibri"/>
      <family val="2"/>
    </font>
    <font>
      <b/>
      <i/>
      <sz val="16"/>
      <color indexed="8"/>
      <name val="Calibri"/>
      <family val="2"/>
    </font>
    <font>
      <i/>
      <sz val="14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3"/>
      <color theme="3"/>
      <name val="Calibri"/>
      <family val="2"/>
      <scheme val="minor"/>
    </font>
    <font>
      <b/>
      <sz val="18"/>
      <name val="Calibri"/>
      <family val="2"/>
      <scheme val="minor"/>
    </font>
    <font>
      <sz val="14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i/>
      <sz val="14"/>
      <name val="Calibri"/>
      <family val="2"/>
      <scheme val="minor"/>
    </font>
    <font>
      <sz val="16"/>
      <color rgb="FFC00000"/>
      <name val="Calibri"/>
      <family val="2"/>
      <scheme val="minor"/>
    </font>
    <font>
      <b/>
      <i/>
      <sz val="16"/>
      <color theme="4" tint="-0.499984740745262"/>
      <name val="Calibri"/>
      <family val="2"/>
      <scheme val="minor"/>
    </font>
    <font>
      <i/>
      <sz val="12"/>
      <color theme="3" tint="-0.49998474074526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8"/>
      <color rgb="FFC00000"/>
      <name val="Calibri"/>
      <family val="2"/>
      <scheme val="minor"/>
    </font>
    <font>
      <b/>
      <sz val="16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i/>
      <sz val="15"/>
      <color rgb="FFC00000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  <font>
      <u/>
      <sz val="14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i/>
      <sz val="11"/>
      <color theme="4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/>
    <xf numFmtId="0" fontId="16" fillId="0" borderId="0" xfId="0" applyFont="1"/>
    <xf numFmtId="0" fontId="14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Border="1" applyAlignment="1"/>
    <xf numFmtId="0" fontId="14" fillId="3" borderId="1" xfId="0" applyFont="1" applyFill="1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2" fillId="0" borderId="0" xfId="0" applyFont="1" applyAlignment="1">
      <alignment vertical="center"/>
    </xf>
    <xf numFmtId="0" fontId="23" fillId="3" borderId="0" xfId="0" applyFont="1" applyFill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/>
    <xf numFmtId="0" fontId="0" fillId="0" borderId="0" xfId="0" applyFill="1" applyBorder="1" applyAlignment="1">
      <alignment horizontal="center"/>
    </xf>
    <xf numFmtId="0" fontId="24" fillId="0" borderId="0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Border="1"/>
    <xf numFmtId="0" fontId="21" fillId="0" borderId="1" xfId="0" applyFont="1" applyFill="1" applyBorder="1"/>
    <xf numFmtId="0" fontId="21" fillId="0" borderId="0" xfId="0" applyFont="1"/>
    <xf numFmtId="0" fontId="25" fillId="0" borderId="0" xfId="0" applyFont="1" applyAlignment="1">
      <alignment vertical="center"/>
    </xf>
    <xf numFmtId="0" fontId="26" fillId="0" borderId="0" xfId="0" applyFont="1" applyAlignment="1">
      <alignment wrapText="1"/>
    </xf>
    <xf numFmtId="0" fontId="25" fillId="4" borderId="0" xfId="0" applyFont="1" applyFill="1" applyAlignment="1">
      <alignment vertical="center"/>
    </xf>
    <xf numFmtId="0" fontId="26" fillId="0" borderId="1" xfId="0" applyFont="1" applyBorder="1"/>
    <xf numFmtId="0" fontId="27" fillId="0" borderId="0" xfId="0" applyFont="1"/>
    <xf numFmtId="0" fontId="17" fillId="5" borderId="2" xfId="0" applyFont="1" applyFill="1" applyBorder="1" applyAlignment="1" applyProtection="1">
      <alignment horizontal="center" vertical="center" wrapText="1"/>
      <protection locked="0"/>
    </xf>
    <xf numFmtId="0" fontId="17" fillId="5" borderId="1" xfId="0" applyFont="1" applyFill="1" applyBorder="1" applyAlignment="1" applyProtection="1">
      <alignment horizontal="center"/>
      <protection locked="0"/>
    </xf>
    <xf numFmtId="0" fontId="30" fillId="0" borderId="0" xfId="0" applyFont="1" applyAlignment="1">
      <alignment horizontal="right" vertical="center"/>
    </xf>
    <xf numFmtId="0" fontId="26" fillId="0" borderId="1" xfId="0" applyFont="1" applyFill="1" applyBorder="1"/>
    <xf numFmtId="0" fontId="23" fillId="0" borderId="2" xfId="0" applyFont="1" applyBorder="1" applyAlignment="1">
      <alignment horizontal="center" vertical="center" wrapText="1"/>
    </xf>
    <xf numFmtId="0" fontId="32" fillId="6" borderId="2" xfId="0" applyFont="1" applyFill="1" applyBorder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17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center" vertical="center" wrapText="1"/>
    </xf>
    <xf numFmtId="0" fontId="34" fillId="0" borderId="0" xfId="0" applyFont="1" applyAlignment="1">
      <alignment vertical="center"/>
    </xf>
    <xf numFmtId="0" fontId="20" fillId="5" borderId="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34" fillId="0" borderId="0" xfId="0" applyFont="1"/>
    <xf numFmtId="0" fontId="34" fillId="0" borderId="0" xfId="0" applyFont="1" applyAlignment="1">
      <alignment vertical="top"/>
    </xf>
    <xf numFmtId="0" fontId="20" fillId="2" borderId="0" xfId="0" applyFont="1" applyFill="1" applyAlignment="1">
      <alignment wrapText="1"/>
    </xf>
    <xf numFmtId="0" fontId="35" fillId="0" borderId="0" xfId="0" applyFont="1" applyAlignment="1">
      <alignment horizontal="left"/>
    </xf>
    <xf numFmtId="0" fontId="35" fillId="0" borderId="0" xfId="0" applyFont="1" applyBorder="1" applyAlignment="1">
      <alignment horizontal="left"/>
    </xf>
    <xf numFmtId="0" fontId="35" fillId="0" borderId="0" xfId="0" applyFont="1" applyFill="1" applyAlignment="1">
      <alignment horizontal="left"/>
    </xf>
    <xf numFmtId="0" fontId="35" fillId="0" borderId="0" xfId="0" applyFont="1"/>
    <xf numFmtId="0" fontId="0" fillId="0" borderId="0" xfId="0" applyFill="1" applyAlignment="1">
      <alignment horizontal="center"/>
    </xf>
    <xf numFmtId="0" fontId="36" fillId="0" borderId="0" xfId="0" applyFont="1" applyAlignment="1">
      <alignment horizontal="left"/>
    </xf>
    <xf numFmtId="0" fontId="4" fillId="0" borderId="1" xfId="0" applyFont="1" applyBorder="1"/>
    <xf numFmtId="0" fontId="37" fillId="0" borderId="0" xfId="0" applyFont="1"/>
    <xf numFmtId="0" fontId="17" fillId="0" borderId="3" xfId="0" applyFont="1" applyFill="1" applyBorder="1" applyAlignment="1" applyProtection="1">
      <alignment horizontal="center" vertical="center"/>
    </xf>
    <xf numFmtId="0" fontId="28" fillId="0" borderId="0" xfId="0" applyFont="1" applyFill="1"/>
    <xf numFmtId="0" fontId="0" fillId="0" borderId="1" xfId="0" applyFill="1" applyBorder="1"/>
    <xf numFmtId="0" fontId="20" fillId="5" borderId="1" xfId="0" applyFont="1" applyFill="1" applyBorder="1" applyAlignment="1" applyProtection="1">
      <alignment horizontal="center" wrapText="1"/>
      <protection locked="0"/>
    </xf>
    <xf numFmtId="0" fontId="38" fillId="0" borderId="0" xfId="0" applyFont="1" applyFill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20" fillId="0" borderId="1" xfId="0" applyFont="1" applyBorder="1"/>
    <xf numFmtId="0" fontId="0" fillId="0" borderId="0" xfId="0" applyFill="1" applyBorder="1"/>
    <xf numFmtId="0" fontId="0" fillId="0" borderId="0" xfId="0" applyFill="1" applyBorder="1" applyAlignment="1"/>
    <xf numFmtId="0" fontId="27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15" fillId="0" borderId="0" xfId="0" applyFont="1" applyFill="1"/>
    <xf numFmtId="0" fontId="39" fillId="0" borderId="0" xfId="0" applyFont="1" applyFill="1" applyBorder="1" applyAlignment="1">
      <alignment horizontal="right" wrapText="1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right" wrapText="1"/>
    </xf>
    <xf numFmtId="0" fontId="32" fillId="7" borderId="0" xfId="0" applyFont="1" applyFill="1" applyAlignment="1">
      <alignment vertical="center" wrapText="1"/>
    </xf>
    <xf numFmtId="0" fontId="17" fillId="5" borderId="4" xfId="0" applyFont="1" applyFill="1" applyBorder="1" applyAlignment="1" applyProtection="1">
      <alignment horizontal="center" vertical="center" wrapText="1"/>
      <protection locked="0"/>
    </xf>
    <xf numFmtId="0" fontId="17" fillId="5" borderId="5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/>
    <xf numFmtId="0" fontId="26" fillId="5" borderId="4" xfId="0" applyFont="1" applyFill="1" applyBorder="1" applyAlignment="1" applyProtection="1">
      <alignment horizontal="center" vertical="center"/>
      <protection locked="0"/>
    </xf>
    <xf numFmtId="0" fontId="0" fillId="0" borderId="5" xfId="0" applyBorder="1" applyProtection="1">
      <protection locked="0"/>
    </xf>
    <xf numFmtId="0" fontId="35" fillId="0" borderId="10" xfId="0" applyFont="1" applyBorder="1" applyAlignment="1">
      <alignment horizontal="left"/>
    </xf>
    <xf numFmtId="0" fontId="38" fillId="2" borderId="0" xfId="0" applyFont="1" applyFill="1" applyAlignment="1">
      <alignment horizontal="left" vertical="center" wrapText="1"/>
    </xf>
    <xf numFmtId="0" fontId="17" fillId="5" borderId="4" xfId="0" applyFont="1" applyFill="1" applyBorder="1" applyAlignment="1" applyProtection="1">
      <alignment horizontal="center" vertical="center"/>
      <protection locked="0"/>
    </xf>
    <xf numFmtId="0" fontId="17" fillId="5" borderId="5" xfId="0" applyFont="1" applyFill="1" applyBorder="1" applyAlignment="1" applyProtection="1">
      <alignment horizontal="center" vertical="center"/>
      <protection locked="0"/>
    </xf>
    <xf numFmtId="0" fontId="20" fillId="5" borderId="6" xfId="0" applyFont="1" applyFill="1" applyBorder="1" applyAlignment="1" applyProtection="1">
      <alignment horizontal="center" vertical="center" wrapText="1"/>
      <protection locked="0"/>
    </xf>
    <xf numFmtId="0" fontId="20" fillId="5" borderId="7" xfId="0" applyFont="1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43" fillId="0" borderId="0" xfId="0" applyFont="1" applyFill="1" applyBorder="1" applyAlignment="1">
      <alignment horizontal="right" vertical="center"/>
    </xf>
    <xf numFmtId="14" fontId="44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</cellXfs>
  <cellStyles count="1">
    <cellStyle name="Normal" xfId="0" builtinId="0"/>
  </cellStyles>
  <dxfs count="5">
    <dxf>
      <font>
        <b/>
        <i val="0"/>
        <color rgb="FFFF0000"/>
      </font>
      <fill>
        <patternFill>
          <bgColor theme="3" tint="0.59996337778862885"/>
        </patternFill>
      </fill>
    </dxf>
    <dxf>
      <font>
        <b/>
        <i val="0"/>
        <color rgb="FFFF0000"/>
      </font>
      <fill>
        <patternFill>
          <bgColor theme="3" tint="0.59996337778862885"/>
        </patternFill>
      </fill>
      <border>
        <vertical/>
        <horizontal/>
      </border>
    </dxf>
    <dxf>
      <fill>
        <patternFill>
          <bgColor rgb="FFFFCC00"/>
        </patternFill>
      </fill>
    </dxf>
    <dxf>
      <font>
        <color rgb="FFC00000"/>
      </font>
      <fill>
        <patternFill>
          <bgColor rgb="FFFFFF00"/>
        </patternFill>
      </fill>
      <border>
        <left/>
        <right/>
        <top/>
        <bottom/>
      </border>
    </dxf>
    <dxf>
      <font>
        <color rgb="FFC0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7842885</xdr:colOff>
      <xdr:row>0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784288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1</xdr:col>
      <xdr:colOff>125599</xdr:colOff>
      <xdr:row>35</xdr:row>
      <xdr:rowOff>17319</xdr:rowOff>
    </xdr:from>
    <xdr:to>
      <xdr:col>1</xdr:col>
      <xdr:colOff>827010</xdr:colOff>
      <xdr:row>35</xdr:row>
      <xdr:rowOff>437148</xdr:rowOff>
    </xdr:to>
    <xdr:sp macro="" textlink="">
      <xdr:nvSpPr>
        <xdr:cNvPr id="8" name="Right Arrow 7"/>
        <xdr:cNvSpPr/>
      </xdr:nvSpPr>
      <xdr:spPr>
        <a:xfrm>
          <a:off x="9107198" y="16102663"/>
          <a:ext cx="686163" cy="42970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n-US"/>
        </a:p>
      </xdr:txBody>
    </xdr:sp>
    <xdr:clientData/>
  </xdr:twoCellAnchor>
  <xdr:twoCellAnchor>
    <xdr:from>
      <xdr:col>0</xdr:col>
      <xdr:colOff>8768715</xdr:colOff>
      <xdr:row>10</xdr:row>
      <xdr:rowOff>150336</xdr:rowOff>
    </xdr:from>
    <xdr:to>
      <xdr:col>0</xdr:col>
      <xdr:colOff>9127990</xdr:colOff>
      <xdr:row>10</xdr:row>
      <xdr:rowOff>345806</xdr:rowOff>
    </xdr:to>
    <xdr:sp macro="" textlink="">
      <xdr:nvSpPr>
        <xdr:cNvPr id="10" name="Right Arrow 9"/>
        <xdr:cNvSpPr/>
      </xdr:nvSpPr>
      <xdr:spPr>
        <a:xfrm>
          <a:off x="8524875" y="4706144"/>
          <a:ext cx="351631" cy="187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n-US"/>
        </a:p>
      </xdr:txBody>
    </xdr:sp>
    <xdr:clientData/>
  </xdr:twoCellAnchor>
  <xdr:twoCellAnchor>
    <xdr:from>
      <xdr:col>0</xdr:col>
      <xdr:colOff>8797405</xdr:colOff>
      <xdr:row>6</xdr:row>
      <xdr:rowOff>387803</xdr:rowOff>
    </xdr:from>
    <xdr:to>
      <xdr:col>0</xdr:col>
      <xdr:colOff>9162033</xdr:colOff>
      <xdr:row>6</xdr:row>
      <xdr:rowOff>546914</xdr:rowOff>
    </xdr:to>
    <xdr:sp macro="" textlink="">
      <xdr:nvSpPr>
        <xdr:cNvPr id="11" name="Right Arrow 10"/>
        <xdr:cNvSpPr/>
      </xdr:nvSpPr>
      <xdr:spPr>
        <a:xfrm>
          <a:off x="8553565" y="3495334"/>
          <a:ext cx="357187" cy="16668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n-US"/>
        </a:p>
      </xdr:txBody>
    </xdr:sp>
    <xdr:clientData/>
  </xdr:twoCellAnchor>
  <xdr:twoCellAnchor>
    <xdr:from>
      <xdr:col>0</xdr:col>
      <xdr:colOff>7858080</xdr:colOff>
      <xdr:row>1</xdr:row>
      <xdr:rowOff>291082</xdr:rowOff>
    </xdr:from>
    <xdr:to>
      <xdr:col>0</xdr:col>
      <xdr:colOff>8011160</xdr:colOff>
      <xdr:row>1</xdr:row>
      <xdr:rowOff>495300</xdr:rowOff>
    </xdr:to>
    <xdr:sp macro="" textlink="">
      <xdr:nvSpPr>
        <xdr:cNvPr id="12" name="Right Arrow 11"/>
        <xdr:cNvSpPr/>
      </xdr:nvSpPr>
      <xdr:spPr>
        <a:xfrm rot="5400000">
          <a:off x="7619151" y="1167551"/>
          <a:ext cx="204218" cy="153080"/>
        </a:xfrm>
        <a:prstGeom prst="rightArrow">
          <a:avLst>
            <a:gd name="adj1" fmla="val 50000"/>
            <a:gd name="adj2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n-US"/>
        </a:p>
      </xdr:txBody>
    </xdr:sp>
    <xdr:clientData/>
  </xdr:twoCellAnchor>
  <xdr:twoCellAnchor>
    <xdr:from>
      <xdr:col>0</xdr:col>
      <xdr:colOff>8193086</xdr:colOff>
      <xdr:row>3</xdr:row>
      <xdr:rowOff>223841</xdr:rowOff>
    </xdr:from>
    <xdr:to>
      <xdr:col>0</xdr:col>
      <xdr:colOff>8364031</xdr:colOff>
      <xdr:row>3</xdr:row>
      <xdr:rowOff>419103</xdr:rowOff>
    </xdr:to>
    <xdr:sp macro="" textlink="">
      <xdr:nvSpPr>
        <xdr:cNvPr id="13" name="Right Arrow 12"/>
        <xdr:cNvSpPr/>
      </xdr:nvSpPr>
      <xdr:spPr>
        <a:xfrm rot="5400000">
          <a:off x="7948612" y="2157415"/>
          <a:ext cx="195262" cy="163513"/>
        </a:xfrm>
        <a:prstGeom prst="rightArrow">
          <a:avLst>
            <a:gd name="adj1" fmla="val 50000"/>
            <a:gd name="adj2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n-US"/>
        </a:p>
      </xdr:txBody>
    </xdr:sp>
    <xdr:clientData/>
  </xdr:twoCellAnchor>
  <xdr:twoCellAnchor>
    <xdr:from>
      <xdr:col>1</xdr:col>
      <xdr:colOff>67151</xdr:colOff>
      <xdr:row>39</xdr:row>
      <xdr:rowOff>0</xdr:rowOff>
    </xdr:from>
    <xdr:to>
      <xdr:col>1</xdr:col>
      <xdr:colOff>852735</xdr:colOff>
      <xdr:row>39</xdr:row>
      <xdr:rowOff>302419</xdr:rowOff>
    </xdr:to>
    <xdr:sp macro="" textlink="">
      <xdr:nvSpPr>
        <xdr:cNvPr id="14" name="Right Arrow 13"/>
        <xdr:cNvSpPr/>
      </xdr:nvSpPr>
      <xdr:spPr>
        <a:xfrm>
          <a:off x="9428865" y="14717486"/>
          <a:ext cx="785584" cy="3024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n-US"/>
        </a:p>
      </xdr:txBody>
    </xdr:sp>
    <xdr:clientData/>
  </xdr:twoCellAnchor>
  <xdr:twoCellAnchor>
    <xdr:from>
      <xdr:col>0</xdr:col>
      <xdr:colOff>8768715</xdr:colOff>
      <xdr:row>8</xdr:row>
      <xdr:rowOff>122237</xdr:rowOff>
    </xdr:from>
    <xdr:to>
      <xdr:col>0</xdr:col>
      <xdr:colOff>9147722</xdr:colOff>
      <xdr:row>8</xdr:row>
      <xdr:rowOff>285750</xdr:rowOff>
    </xdr:to>
    <xdr:sp macro="" textlink="">
      <xdr:nvSpPr>
        <xdr:cNvPr id="15" name="Right Arrow 14"/>
        <xdr:cNvSpPr/>
      </xdr:nvSpPr>
      <xdr:spPr>
        <a:xfrm>
          <a:off x="8524875" y="4134643"/>
          <a:ext cx="363537" cy="16351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99"/>
  <sheetViews>
    <sheetView showGridLines="0" tabSelected="1" showWhiteSpace="0" zoomScale="70" zoomScaleNormal="70" zoomScalePageLayoutView="80" workbookViewId="0">
      <selection activeCell="B21" sqref="B21"/>
    </sheetView>
  </sheetViews>
  <sheetFormatPr defaultRowHeight="14.4" x14ac:dyDescent="0.3"/>
  <cols>
    <col min="1" max="1" width="136.5546875" customWidth="1"/>
    <col min="2" max="2" width="32.5546875" customWidth="1"/>
    <col min="3" max="3" width="4.6640625" customWidth="1"/>
    <col min="4" max="4" width="85.21875" customWidth="1"/>
    <col min="5" max="5" width="5.5546875" customWidth="1"/>
    <col min="6" max="6" width="12.44140625" hidden="1" customWidth="1"/>
    <col min="7" max="7" width="30.5546875" hidden="1" customWidth="1"/>
    <col min="8" max="8" width="65.6640625" hidden="1" customWidth="1"/>
    <col min="9" max="9" width="10" hidden="1" customWidth="1"/>
    <col min="10" max="10" width="43.88671875" hidden="1" customWidth="1"/>
    <col min="11" max="11" width="9.109375" hidden="1" customWidth="1"/>
    <col min="12" max="78" width="9.109375" customWidth="1"/>
  </cols>
  <sheetData>
    <row r="1" spans="1:7" s="24" customFormat="1" ht="66.75" customHeight="1" x14ac:dyDescent="0.35">
      <c r="A1" s="68" t="s">
        <v>39</v>
      </c>
      <c r="B1" s="68"/>
      <c r="C1" s="26"/>
      <c r="D1" s="15" t="s">
        <v>18</v>
      </c>
      <c r="F1" s="43" t="s">
        <v>8</v>
      </c>
      <c r="G1" s="43" t="s">
        <v>70</v>
      </c>
    </row>
    <row r="2" spans="1:7" ht="49.5" customHeight="1" thickBot="1" x14ac:dyDescent="0.55000000000000004">
      <c r="A2" s="9" t="s">
        <v>28</v>
      </c>
    </row>
    <row r="3" spans="1:7" ht="39" customHeight="1" thickBot="1" x14ac:dyDescent="0.45">
      <c r="A3" s="75"/>
      <c r="B3" s="76"/>
      <c r="C3" s="7"/>
      <c r="D3" s="25" t="str">
        <f>IF(ISBLANK(A_completers_name)," ",H54)</f>
        <v xml:space="preserve"> </v>
      </c>
    </row>
    <row r="4" spans="1:7" ht="36.75" customHeight="1" thickBot="1" x14ac:dyDescent="0.55000000000000004">
      <c r="A4" s="9" t="s">
        <v>29</v>
      </c>
    </row>
    <row r="5" spans="1:7" ht="40.5" customHeight="1" thickBot="1" x14ac:dyDescent="0.45">
      <c r="A5" s="79"/>
      <c r="B5" s="80"/>
      <c r="C5" s="36"/>
      <c r="D5" s="28" t="str">
        <f>IF(ISBLANK(A_workers_name)," ",next_question)</f>
        <v xml:space="preserve"> </v>
      </c>
    </row>
    <row r="6" spans="1:7" ht="20.25" customHeight="1" thickBot="1" x14ac:dyDescent="0.35">
      <c r="B6" s="16"/>
      <c r="C6" s="16"/>
      <c r="D6" s="16"/>
    </row>
    <row r="7" spans="1:7" ht="54" customHeight="1" thickBot="1" x14ac:dyDescent="0.35">
      <c r="A7" s="42" t="s">
        <v>43</v>
      </c>
      <c r="B7" s="29"/>
      <c r="C7" s="4"/>
      <c r="D7" s="57" t="str">
        <f>IF(ISBLANK(A_TINorSSN)," ",IF(A_TINorSSN=TIN,stop_ic,stop_ee))</f>
        <v xml:space="preserve"> </v>
      </c>
      <c r="F7" s="83">
        <f>IF(A_TINorSSN=TIN,10,0)</f>
        <v>0</v>
      </c>
      <c r="G7" s="44" t="s">
        <v>107</v>
      </c>
    </row>
    <row r="8" spans="1:7" s="5" customFormat="1" ht="17.25" customHeight="1" thickBot="1" x14ac:dyDescent="0.35">
      <c r="A8" s="3"/>
      <c r="B8" s="4"/>
      <c r="C8" s="4"/>
      <c r="D8" s="59"/>
      <c r="F8" s="4"/>
      <c r="G8" s="45"/>
    </row>
    <row r="9" spans="1:7" ht="37.799999999999997" customHeight="1" thickBot="1" x14ac:dyDescent="0.35">
      <c r="A9" s="38" t="s">
        <v>47</v>
      </c>
      <c r="B9" s="39"/>
      <c r="C9" s="5"/>
      <c r="D9" s="57" t="str">
        <f>IF(ISBLANK(current_ee)," ",IF(current_ee=current_employee,stop_ee,IF(current_ee=former_employee,stop_ee,next_question)))</f>
        <v xml:space="preserve"> </v>
      </c>
      <c r="F9" s="83">
        <f>IF(current_ee=current_employee,-10,IF(current_ee=former_employee,-8,0))</f>
        <v>0</v>
      </c>
      <c r="G9" s="44" t="s">
        <v>114</v>
      </c>
    </row>
    <row r="10" spans="1:7" ht="15" customHeight="1" thickBot="1" x14ac:dyDescent="0.35">
      <c r="A10" s="38"/>
      <c r="B10" s="52"/>
      <c r="C10" s="5"/>
      <c r="D10" s="59"/>
      <c r="F10" s="40"/>
      <c r="G10" s="44"/>
    </row>
    <row r="11" spans="1:7" ht="33" customHeight="1" x14ac:dyDescent="0.3">
      <c r="A11" s="38" t="s">
        <v>56</v>
      </c>
      <c r="B11" s="81"/>
      <c r="C11" s="5"/>
      <c r="D11" s="73" t="str">
        <f>IF(ISBLANK(A_Group)," ",next_question)</f>
        <v xml:space="preserve"> </v>
      </c>
      <c r="F11" s="84" t="e">
        <f>VLOOKUP(A_Group,H62:I80,2,FALSE)</f>
        <v>#N/A</v>
      </c>
      <c r="G11" s="77" t="s">
        <v>85</v>
      </c>
    </row>
    <row r="12" spans="1:7" ht="21" customHeight="1" thickBot="1" x14ac:dyDescent="0.35">
      <c r="A12" s="2"/>
      <c r="B12" s="82"/>
      <c r="D12" s="74"/>
      <c r="F12" s="85"/>
      <c r="G12" s="77"/>
    </row>
    <row r="13" spans="1:7" ht="24.75" customHeight="1" thickBot="1" x14ac:dyDescent="0.55000000000000004">
      <c r="A13" s="41" t="s">
        <v>57</v>
      </c>
      <c r="B13" s="7" t="s">
        <v>23</v>
      </c>
      <c r="C13" s="7"/>
      <c r="D13" s="60"/>
      <c r="F13" s="40"/>
      <c r="G13" s="44"/>
    </row>
    <row r="14" spans="1:7" ht="43.5" customHeight="1" thickBot="1" x14ac:dyDescent="0.35">
      <c r="A14" s="69"/>
      <c r="B14" s="70"/>
      <c r="C14" s="4"/>
      <c r="D14" s="61" t="str">
        <f>IF(ISBLANK(A_work_description)," ",next_question)</f>
        <v xml:space="preserve"> </v>
      </c>
      <c r="F14" s="83">
        <v>0</v>
      </c>
      <c r="G14" s="44" t="s">
        <v>71</v>
      </c>
    </row>
    <row r="15" spans="1:7" s="17" customFormat="1" ht="12.75" customHeight="1" x14ac:dyDescent="0.3">
      <c r="A15" s="37"/>
      <c r="B15" s="18"/>
      <c r="C15" s="18"/>
      <c r="D15" s="19"/>
      <c r="F15" s="48"/>
      <c r="G15" s="46"/>
    </row>
    <row r="16" spans="1:7" s="17" customFormat="1" ht="28.5" customHeight="1" thickBot="1" x14ac:dyDescent="0.35">
      <c r="A16" s="71" t="s">
        <v>58</v>
      </c>
      <c r="B16" s="72"/>
      <c r="C16" s="18"/>
      <c r="F16" s="48"/>
      <c r="G16" s="46"/>
    </row>
    <row r="17" spans="1:11" ht="42" customHeight="1" thickBot="1" x14ac:dyDescent="0.35">
      <c r="A17" s="69"/>
      <c r="B17" s="70"/>
      <c r="D17" s="62" t="str">
        <f>IF(ISBLANK(A_work_timeframe)," ",IF(A_work_timeframe=indefinitely,next_12_questions_EE,next_12_questions))</f>
        <v xml:space="preserve"> </v>
      </c>
      <c r="F17" s="83" t="e">
        <f>VLOOKUP(A_work_timeframe,timefram_value,2,FALSE)</f>
        <v>#N/A</v>
      </c>
      <c r="G17" s="47" t="s">
        <v>86</v>
      </c>
    </row>
    <row r="18" spans="1:11" ht="43.5" customHeight="1" x14ac:dyDescent="0.4">
      <c r="A18" s="65" t="str">
        <f>IF(ISBLANK(A_work_timeframe)," ",accuracy)</f>
        <v xml:space="preserve"> </v>
      </c>
      <c r="D18" s="63" t="str">
        <f>IF(ISBLANK(A_work_timeframe)," ",H18)</f>
        <v xml:space="preserve"> </v>
      </c>
      <c r="F18" s="4"/>
      <c r="G18" s="47"/>
      <c r="H18" s="11" t="s">
        <v>15</v>
      </c>
    </row>
    <row r="19" spans="1:11" ht="9.75" customHeight="1" x14ac:dyDescent="0.35">
      <c r="A19" s="12"/>
      <c r="D19" s="64"/>
      <c r="F19" s="5"/>
      <c r="G19" s="47"/>
    </row>
    <row r="20" spans="1:11" ht="36" x14ac:dyDescent="0.4">
      <c r="A20" s="66" t="s">
        <v>96</v>
      </c>
      <c r="B20" s="30"/>
      <c r="D20" s="53" t="str">
        <f>IF(ISBLANK(A_contract)," ",IF(A_contract="no","indicates employee status - an IC must have a signed contract with the district","indicates independent contractor status"))</f>
        <v xml:space="preserve"> </v>
      </c>
      <c r="F20" s="83">
        <f>IF(A_contract="yes",2.5,-3)</f>
        <v>-3</v>
      </c>
      <c r="G20" s="44" t="s">
        <v>101</v>
      </c>
      <c r="H20" s="20" t="s">
        <v>12</v>
      </c>
    </row>
    <row r="21" spans="1:11" ht="21" x14ac:dyDescent="0.4">
      <c r="A21" s="66" t="s">
        <v>76</v>
      </c>
      <c r="B21" s="30"/>
      <c r="D21" s="53" t="str">
        <f>IF(ISBLANK(A_liability_ins)," ",IF(A_liability_ins="no","indicates employee status (weighed factor)","indicates independent contractor status (weighted factor)"))</f>
        <v xml:space="preserve"> </v>
      </c>
      <c r="F21" s="83">
        <f>IF(A_liability_ins="yes",2.5,-2)</f>
        <v>-2</v>
      </c>
      <c r="G21" s="44" t="s">
        <v>100</v>
      </c>
      <c r="H21" s="21" t="s">
        <v>69</v>
      </c>
    </row>
    <row r="22" spans="1:11" ht="21" x14ac:dyDescent="0.4">
      <c r="A22" s="66" t="s">
        <v>27</v>
      </c>
      <c r="B22" s="30"/>
      <c r="D22" s="53" t="str">
        <f>IF(ISBLANK(A_maxpay)," ",IF(A_maxpay="no","indicates employee status (weighed factor)","indicates independent contractor status (weighted factor)"))</f>
        <v xml:space="preserve"> </v>
      </c>
      <c r="F22" s="83">
        <f>IF(A_maxpay="yes",3,0)</f>
        <v>0</v>
      </c>
      <c r="G22" s="44" t="s">
        <v>102</v>
      </c>
      <c r="H22" s="21" t="s">
        <v>3</v>
      </c>
    </row>
    <row r="23" spans="1:11" ht="21" x14ac:dyDescent="0.4">
      <c r="A23" s="66" t="s">
        <v>37</v>
      </c>
      <c r="B23" s="30"/>
      <c r="D23" s="53" t="str">
        <f>IF(ISBLANK(A_setownhours)," ",IF(A_setownhours="no","indicates employee status","indicates independent contractor status"))</f>
        <v xml:space="preserve"> </v>
      </c>
      <c r="F23" s="83">
        <f>IF(A_setownhours="yes",1.5,0)</f>
        <v>0</v>
      </c>
      <c r="G23" s="44" t="s">
        <v>103</v>
      </c>
      <c r="H23" s="21" t="s">
        <v>35</v>
      </c>
    </row>
    <row r="24" spans="1:11" ht="21" x14ac:dyDescent="0.4">
      <c r="A24" s="66" t="s">
        <v>78</v>
      </c>
      <c r="B24" s="30"/>
      <c r="D24" s="53" t="str">
        <f>IF(ISBLANK(A_tools)," ",IF(A_tools="yes","indicates employee status","indicates independent contractor status"))</f>
        <v xml:space="preserve"> </v>
      </c>
      <c r="F24" s="83">
        <f>IF(A_tools="no",2,0)</f>
        <v>0</v>
      </c>
      <c r="G24" s="44" t="s">
        <v>104</v>
      </c>
      <c r="H24" s="21" t="s">
        <v>36</v>
      </c>
    </row>
    <row r="25" spans="1:11" ht="21" x14ac:dyDescent="0.4">
      <c r="A25" s="66" t="s">
        <v>22</v>
      </c>
      <c r="B25" s="30"/>
      <c r="D25" s="53" t="str">
        <f>IF(ISBLANK(A_personalinvestment)," ",IF(A_personalinvestment="no","indicates employee status","indicates independent contractor status"))</f>
        <v xml:space="preserve"> </v>
      </c>
      <c r="F25" s="83">
        <f>IF(A_personalinvestment="yes",0.5,0)</f>
        <v>0</v>
      </c>
      <c r="G25" s="44" t="s">
        <v>105</v>
      </c>
      <c r="H25" s="21" t="s">
        <v>99</v>
      </c>
    </row>
    <row r="26" spans="1:11" ht="21" x14ac:dyDescent="0.4">
      <c r="A26" s="66" t="s">
        <v>75</v>
      </c>
      <c r="B26" s="30"/>
      <c r="D26" s="53" t="str">
        <f>IF(ISBLANK(A_location)," ",IF(A_location="no","indicates employee status","indicates independent contractor status"))</f>
        <v xml:space="preserve"> </v>
      </c>
      <c r="F26" s="83">
        <f>IF(A_location="yes",1.5,-1)</f>
        <v>-1</v>
      </c>
      <c r="G26" s="44" t="s">
        <v>106</v>
      </c>
      <c r="H26" s="22" t="s">
        <v>16</v>
      </c>
    </row>
    <row r="27" spans="1:11" ht="21" x14ac:dyDescent="0.4">
      <c r="A27" s="66" t="s">
        <v>77</v>
      </c>
      <c r="B27" s="30"/>
      <c r="D27" s="53" t="str">
        <f>IF(ISBLANK(A_unreimbursed_expenses)," ",IF(A_unreimbursed_expenses="yes","indicates employee status (weighted factor)","indicates independent contractor status (weighted factor)"))</f>
        <v xml:space="preserve"> </v>
      </c>
      <c r="F27" s="83">
        <f>IF(A_unreimbursed_expenses="no",1.5,-1)</f>
        <v>-1</v>
      </c>
      <c r="G27" s="44" t="s">
        <v>87</v>
      </c>
      <c r="H27" s="21" t="s">
        <v>68</v>
      </c>
    </row>
    <row r="28" spans="1:11" ht="21" x14ac:dyDescent="0.4">
      <c r="A28" s="67" t="s">
        <v>6</v>
      </c>
      <c r="B28" s="30"/>
      <c r="D28" s="53" t="str">
        <f>IF(ISBLANK(A_autonomy)," ",IF(A_autonomy="no","indicates employee status","indicates independent contractor status"))</f>
        <v xml:space="preserve"> </v>
      </c>
      <c r="F28" s="83">
        <f>IF(A_autonomy="yes",2.5,-0.5)</f>
        <v>-0.5</v>
      </c>
      <c r="G28" s="44" t="s">
        <v>108</v>
      </c>
      <c r="H28" s="23"/>
    </row>
    <row r="29" spans="1:11" ht="21" x14ac:dyDescent="0.4">
      <c r="A29" s="66" t="s">
        <v>34</v>
      </c>
      <c r="B29" s="30"/>
      <c r="D29" s="53" t="str">
        <f>IF(ISBLANK(A_multiple_assn)," ",IF(A_multiple_assn="no","indicates employee status (heavily weighted factor)","indicates independent contractor status (heavily weighted factor)"))</f>
        <v xml:space="preserve"> </v>
      </c>
      <c r="F29" s="83">
        <f>IF(A_multiple_assn="yes",5,-3)</f>
        <v>-3</v>
      </c>
      <c r="G29" s="44" t="s">
        <v>109</v>
      </c>
      <c r="H29" s="23"/>
    </row>
    <row r="30" spans="1:11" ht="21" x14ac:dyDescent="0.4">
      <c r="A30" s="66" t="s">
        <v>90</v>
      </c>
      <c r="B30" s="30"/>
      <c r="D30" s="53" t="str">
        <f>IF(ISBLANK(A_advertise)," ",IF(A_advertise="no","indicates employee status (weighted factor)","indicates independent contractor status (weighted factor)"))</f>
        <v xml:space="preserve"> </v>
      </c>
      <c r="F30" s="83">
        <f>IF(A_advertise="yes",3,-5)</f>
        <v>-5</v>
      </c>
      <c r="G30" s="44" t="s">
        <v>110</v>
      </c>
      <c r="H30" s="21" t="s">
        <v>45</v>
      </c>
      <c r="J30" s="1" t="s">
        <v>79</v>
      </c>
      <c r="K30" s="1">
        <v>-3</v>
      </c>
    </row>
    <row r="31" spans="1:11" ht="41.4" customHeight="1" x14ac:dyDescent="0.35">
      <c r="A31" s="66" t="s">
        <v>97</v>
      </c>
      <c r="B31" s="55"/>
      <c r="D31" s="53" t="str">
        <f>IF(ISBLANK(A_marketing)," ",IF(A_marketing="not applicable - does not advertise","indicates employee status (heavily weighted factor)",IF(A_marketing="Word of mouth or by recommendation only","indicates possible employee status (weighted factor)","indicates independent contractor status (weighted factor)")))</f>
        <v xml:space="preserve"> </v>
      </c>
      <c r="F31" s="83" t="e">
        <f>VLOOKUP(A_marketing,marketing_values,2,FALSE)</f>
        <v>#N/A</v>
      </c>
      <c r="G31" s="44" t="s">
        <v>111</v>
      </c>
      <c r="H31" s="21" t="s">
        <v>46</v>
      </c>
      <c r="J31" s="1" t="s">
        <v>83</v>
      </c>
      <c r="K31" s="1">
        <v>0</v>
      </c>
    </row>
    <row r="32" spans="1:11" ht="21" x14ac:dyDescent="0.4">
      <c r="A32" s="66" t="s">
        <v>4</v>
      </c>
      <c r="B32" s="30"/>
      <c r="D32" s="53" t="str">
        <f>IF(ISBLANK(A_quit)," ",IF(A_quit="yes","indicates employee status","indicates independent contractor status"))</f>
        <v xml:space="preserve"> </v>
      </c>
      <c r="F32" s="83">
        <f>IF(A_quit="no",0.5,-1)</f>
        <v>-1</v>
      </c>
      <c r="G32" s="44" t="s">
        <v>112</v>
      </c>
      <c r="H32" s="21" t="s">
        <v>1</v>
      </c>
      <c r="J32" s="1" t="s">
        <v>80</v>
      </c>
      <c r="K32" s="1">
        <v>1</v>
      </c>
    </row>
    <row r="33" spans="1:11" ht="21" x14ac:dyDescent="0.4">
      <c r="A33" s="13" t="s">
        <v>5</v>
      </c>
      <c r="B33" s="30"/>
      <c r="D33" s="53" t="str">
        <f>IF(ISBLANK(A_fire)," ",IF(A_fire="yes","indicates employee status","indicates independent contractor status"))</f>
        <v xml:space="preserve"> </v>
      </c>
      <c r="F33" s="83">
        <f>IF(A_fire="no",0.5,0)</f>
        <v>0</v>
      </c>
      <c r="G33" s="44">
        <v>0.5</v>
      </c>
      <c r="H33" s="21" t="s">
        <v>44</v>
      </c>
      <c r="J33" s="1" t="s">
        <v>82</v>
      </c>
      <c r="K33" s="1">
        <v>2</v>
      </c>
    </row>
    <row r="34" spans="1:11" ht="18" x14ac:dyDescent="0.35">
      <c r="A34" s="6"/>
      <c r="F34" s="8" t="e">
        <f>SUM(F7,F9,F11,F14,F17,F20:F33)</f>
        <v>#N/A</v>
      </c>
      <c r="G34" s="49" t="s">
        <v>95</v>
      </c>
      <c r="H34" s="23"/>
      <c r="J34" s="1" t="s">
        <v>81</v>
      </c>
      <c r="K34" s="1">
        <v>3</v>
      </c>
    </row>
    <row r="35" spans="1:11" ht="34.5" customHeight="1" thickBot="1" x14ac:dyDescent="0.45">
      <c r="A35" s="6"/>
      <c r="D35" s="10" t="s">
        <v>10</v>
      </c>
      <c r="H35" s="27" t="s">
        <v>42</v>
      </c>
      <c r="J35" s="54" t="s">
        <v>84</v>
      </c>
      <c r="K35" s="1">
        <v>1</v>
      </c>
    </row>
    <row r="36" spans="1:11" ht="30.75" customHeight="1" thickBot="1" x14ac:dyDescent="0.45">
      <c r="A36" s="86" t="s">
        <v>14</v>
      </c>
      <c r="D36" s="34" t="e">
        <f>IF(F34&lt;21,determination_EE,IF(AND(I93=FALSE,F34&gt;26),determination_HR,IF(AND(I93=TRUE,F34&gt;26),determination_IC,determination_HR)))</f>
        <v>#N/A</v>
      </c>
      <c r="F36" s="5"/>
      <c r="H36" s="27" t="s">
        <v>9</v>
      </c>
    </row>
    <row r="37" spans="1:11" ht="27.75" customHeight="1" thickBot="1" x14ac:dyDescent="0.4">
      <c r="A37" s="87">
        <f ca="1">TODAY()</f>
        <v>43574</v>
      </c>
      <c r="B37" s="88" t="s">
        <v>115</v>
      </c>
      <c r="D37" s="10" t="s">
        <v>19</v>
      </c>
      <c r="F37" s="5"/>
      <c r="H37" s="23"/>
    </row>
    <row r="38" spans="1:11" ht="31.5" customHeight="1" thickBot="1" x14ac:dyDescent="0.4">
      <c r="A38" s="14"/>
      <c r="D38" s="34" t="e">
        <f>IF(D36=" "," ",IF(D36=more_info_needed,HR,IF(D36=determination_IC,acctspayable,IF(D36=determination_EE,payroll,HR))))</f>
        <v>#N/A</v>
      </c>
      <c r="F38" s="5"/>
      <c r="H38" s="21" t="s">
        <v>7</v>
      </c>
    </row>
    <row r="39" spans="1:11" ht="24" thickBot="1" x14ac:dyDescent="0.4">
      <c r="D39" s="35"/>
      <c r="F39" s="4"/>
      <c r="H39" s="21" t="s">
        <v>13</v>
      </c>
    </row>
    <row r="40" spans="1:11" ht="24" thickBot="1" x14ac:dyDescent="0.4">
      <c r="A40" s="31" t="s">
        <v>21</v>
      </c>
      <c r="D40" s="33" t="e">
        <f>IF(D36=determination_EE,H50,IF(D36=determination_IC,H50," "))</f>
        <v>#N/A</v>
      </c>
      <c r="F40" s="5"/>
      <c r="H40" s="21" t="s">
        <v>74</v>
      </c>
    </row>
    <row r="41" spans="1:11" ht="25.8" x14ac:dyDescent="0.5">
      <c r="A41" s="51" t="s">
        <v>18</v>
      </c>
      <c r="C41" s="56"/>
      <c r="F41" s="5"/>
      <c r="H41" s="23"/>
    </row>
    <row r="42" spans="1:11" ht="77.400000000000006" customHeight="1" x14ac:dyDescent="0.35">
      <c r="A42" s="78" t="e">
        <f>IF(D38=payroll,H88,IF(D38=acctspayable,H89,H25))</f>
        <v>#N/A</v>
      </c>
      <c r="B42" s="78"/>
      <c r="C42" s="78"/>
      <c r="D42" s="78"/>
      <c r="F42" s="5"/>
      <c r="H42" s="21" t="s">
        <v>24</v>
      </c>
    </row>
    <row r="43" spans="1:11" ht="18" x14ac:dyDescent="0.35">
      <c r="F43" s="5"/>
      <c r="H43" s="21" t="s">
        <v>25</v>
      </c>
    </row>
    <row r="44" spans="1:11" ht="18" x14ac:dyDescent="0.35">
      <c r="F44" s="5"/>
      <c r="H44" s="21" t="s">
        <v>11</v>
      </c>
    </row>
    <row r="45" spans="1:11" ht="18" x14ac:dyDescent="0.35">
      <c r="F45" s="5"/>
      <c r="H45" s="23"/>
    </row>
    <row r="46" spans="1:11" ht="18" x14ac:dyDescent="0.35">
      <c r="F46" s="5"/>
      <c r="H46" s="21" t="s">
        <v>0</v>
      </c>
    </row>
    <row r="47" spans="1:11" ht="18" x14ac:dyDescent="0.35">
      <c r="F47" s="5"/>
      <c r="H47" s="21" t="s">
        <v>1</v>
      </c>
    </row>
    <row r="48" spans="1:11" ht="18" x14ac:dyDescent="0.35">
      <c r="H48" s="21" t="s">
        <v>2</v>
      </c>
    </row>
    <row r="49" spans="8:9" ht="18" x14ac:dyDescent="0.35">
      <c r="H49" s="23"/>
    </row>
    <row r="50" spans="8:9" ht="18" x14ac:dyDescent="0.35">
      <c r="H50" s="23" t="s">
        <v>38</v>
      </c>
    </row>
    <row r="51" spans="8:9" ht="18" x14ac:dyDescent="0.35">
      <c r="H51" s="23"/>
    </row>
    <row r="52" spans="8:9" ht="18" x14ac:dyDescent="0.35">
      <c r="H52" s="21" t="s">
        <v>20</v>
      </c>
    </row>
    <row r="53" spans="8:9" ht="18" x14ac:dyDescent="0.35">
      <c r="H53" s="21" t="s">
        <v>41</v>
      </c>
    </row>
    <row r="54" spans="8:9" ht="18" x14ac:dyDescent="0.35">
      <c r="H54" s="23" t="s">
        <v>26</v>
      </c>
    </row>
    <row r="55" spans="8:9" ht="18" x14ac:dyDescent="0.35">
      <c r="H55" s="23"/>
    </row>
    <row r="56" spans="8:9" ht="21" x14ac:dyDescent="0.4">
      <c r="H56" s="32" t="s">
        <v>30</v>
      </c>
      <c r="I56" s="1">
        <v>0.5</v>
      </c>
    </row>
    <row r="57" spans="8:9" ht="21" x14ac:dyDescent="0.4">
      <c r="H57" s="32" t="s">
        <v>31</v>
      </c>
      <c r="I57" s="1">
        <v>0</v>
      </c>
    </row>
    <row r="58" spans="8:9" ht="21" x14ac:dyDescent="0.4">
      <c r="H58" s="32" t="s">
        <v>32</v>
      </c>
      <c r="I58" s="1">
        <v>-3</v>
      </c>
    </row>
    <row r="59" spans="8:9" ht="21" x14ac:dyDescent="0.4">
      <c r="H59" s="32" t="s">
        <v>33</v>
      </c>
      <c r="I59" s="1">
        <v>-4</v>
      </c>
    </row>
    <row r="60" spans="8:9" ht="21" x14ac:dyDescent="0.4">
      <c r="H60" s="32" t="s">
        <v>40</v>
      </c>
      <c r="I60" s="1">
        <v>-5</v>
      </c>
    </row>
    <row r="61" spans="8:9" x14ac:dyDescent="0.3">
      <c r="I61" s="40" t="s">
        <v>72</v>
      </c>
    </row>
    <row r="62" spans="8:9" ht="21" x14ac:dyDescent="0.4">
      <c r="H62" s="32" t="s">
        <v>50</v>
      </c>
      <c r="I62" s="1">
        <v>2</v>
      </c>
    </row>
    <row r="63" spans="8:9" ht="21" x14ac:dyDescent="0.4">
      <c r="H63" s="27" t="s">
        <v>54</v>
      </c>
      <c r="I63" s="1">
        <v>1</v>
      </c>
    </row>
    <row r="64" spans="8:9" ht="21" x14ac:dyDescent="0.4">
      <c r="H64" s="27" t="s">
        <v>55</v>
      </c>
      <c r="I64" s="1">
        <v>3</v>
      </c>
    </row>
    <row r="65" spans="8:9" ht="21" x14ac:dyDescent="0.4">
      <c r="H65" s="32" t="s">
        <v>113</v>
      </c>
      <c r="I65" s="1">
        <v>3</v>
      </c>
    </row>
    <row r="66" spans="8:9" ht="21" x14ac:dyDescent="0.4">
      <c r="H66" s="32" t="s">
        <v>63</v>
      </c>
      <c r="I66" s="1">
        <v>0.5</v>
      </c>
    </row>
    <row r="67" spans="8:9" ht="21" x14ac:dyDescent="0.4">
      <c r="H67" s="32" t="s">
        <v>66</v>
      </c>
      <c r="I67" s="1">
        <v>0</v>
      </c>
    </row>
    <row r="68" spans="8:9" ht="21" x14ac:dyDescent="0.4">
      <c r="H68" s="32" t="s">
        <v>64</v>
      </c>
      <c r="I68" s="1">
        <v>0</v>
      </c>
    </row>
    <row r="69" spans="8:9" ht="21" x14ac:dyDescent="0.4">
      <c r="H69" s="32" t="s">
        <v>65</v>
      </c>
      <c r="I69" s="1">
        <v>1</v>
      </c>
    </row>
    <row r="70" spans="8:9" ht="21" x14ac:dyDescent="0.4">
      <c r="H70" s="27" t="s">
        <v>67</v>
      </c>
      <c r="I70" s="1">
        <v>0</v>
      </c>
    </row>
    <row r="71" spans="8:9" ht="21" x14ac:dyDescent="0.4">
      <c r="H71" s="27" t="s">
        <v>62</v>
      </c>
      <c r="I71" s="1">
        <v>1</v>
      </c>
    </row>
    <row r="72" spans="8:9" ht="21" x14ac:dyDescent="0.4">
      <c r="H72" s="27" t="s">
        <v>59</v>
      </c>
      <c r="I72" s="1">
        <v>3</v>
      </c>
    </row>
    <row r="73" spans="8:9" ht="21" x14ac:dyDescent="0.4">
      <c r="H73" s="32" t="s">
        <v>53</v>
      </c>
      <c r="I73" s="1">
        <v>-10</v>
      </c>
    </row>
    <row r="74" spans="8:9" ht="21" x14ac:dyDescent="0.4">
      <c r="H74" s="32" t="s">
        <v>61</v>
      </c>
      <c r="I74" s="1">
        <v>-2</v>
      </c>
    </row>
    <row r="75" spans="8:9" ht="21" x14ac:dyDescent="0.4">
      <c r="H75" s="27" t="s">
        <v>60</v>
      </c>
      <c r="I75" s="1">
        <v>0</v>
      </c>
    </row>
    <row r="76" spans="8:9" ht="21" x14ac:dyDescent="0.4">
      <c r="H76" s="32" t="s">
        <v>17</v>
      </c>
      <c r="I76" s="1">
        <v>0</v>
      </c>
    </row>
    <row r="77" spans="8:9" ht="21" x14ac:dyDescent="0.4">
      <c r="H77" s="32" t="s">
        <v>48</v>
      </c>
      <c r="I77" s="1">
        <v>2</v>
      </c>
    </row>
    <row r="78" spans="8:9" ht="21" x14ac:dyDescent="0.4">
      <c r="H78" s="32" t="s">
        <v>51</v>
      </c>
      <c r="I78" s="1">
        <v>0</v>
      </c>
    </row>
    <row r="79" spans="8:9" ht="21" x14ac:dyDescent="0.4">
      <c r="H79" s="32" t="s">
        <v>52</v>
      </c>
      <c r="I79" s="1">
        <v>-3</v>
      </c>
    </row>
    <row r="80" spans="8:9" ht="21" x14ac:dyDescent="0.4">
      <c r="H80" s="32" t="s">
        <v>49</v>
      </c>
      <c r="I80" s="1">
        <v>0</v>
      </c>
    </row>
    <row r="88" spans="8:9" ht="18" x14ac:dyDescent="0.35">
      <c r="H88" s="50" t="s">
        <v>73</v>
      </c>
    </row>
    <row r="89" spans="8:9" ht="18" x14ac:dyDescent="0.35">
      <c r="H89" s="21" t="s">
        <v>98</v>
      </c>
    </row>
    <row r="93" spans="8:9" ht="18" x14ac:dyDescent="0.35">
      <c r="H93" s="58" t="s">
        <v>88</v>
      </c>
      <c r="I93" s="21" t="e">
        <f>AND(I94="ok", I95="ok",I96="ok",I97="ok",I98="ok",I99="ok")</f>
        <v>#N/A</v>
      </c>
    </row>
    <row r="94" spans="8:9" ht="18" x14ac:dyDescent="0.35">
      <c r="H94" s="21" t="s">
        <v>89</v>
      </c>
      <c r="I94" s="21" t="str">
        <f>IF(current_ee_answer&lt;0,"verify","ok")</f>
        <v>ok</v>
      </c>
    </row>
    <row r="95" spans="8:9" ht="18" x14ac:dyDescent="0.35">
      <c r="H95" s="21" t="s">
        <v>91</v>
      </c>
      <c r="I95" s="21" t="e">
        <f>IF(F31&lt;1,"verify","ok")</f>
        <v>#N/A</v>
      </c>
    </row>
    <row r="96" spans="8:9" ht="18" x14ac:dyDescent="0.35">
      <c r="H96" s="21" t="s">
        <v>92</v>
      </c>
      <c r="I96" s="21" t="str">
        <f>IF(A_advertise="no","verify", "ok")</f>
        <v>ok</v>
      </c>
    </row>
    <row r="97" spans="8:9" ht="18" x14ac:dyDescent="0.35">
      <c r="H97" s="21" t="s">
        <v>93</v>
      </c>
      <c r="I97" s="21" t="str">
        <f>IF(A_multiple_assn="no", "verify", "ok")</f>
        <v>ok</v>
      </c>
    </row>
    <row r="98" spans="8:9" ht="18" x14ac:dyDescent="0.35">
      <c r="H98" s="21" t="s">
        <v>94</v>
      </c>
      <c r="I98" s="21" t="e">
        <f>IF(F17&lt;0,"verify","ok")</f>
        <v>#N/A</v>
      </c>
    </row>
    <row r="99" spans="8:9" ht="18" x14ac:dyDescent="0.35">
      <c r="H99" s="22" t="s">
        <v>116</v>
      </c>
      <c r="I99" s="21" t="str">
        <f>IF(A_liability_ins="no","verify","ok")</f>
        <v>ok</v>
      </c>
    </row>
  </sheetData>
  <sheetProtection sheet="1" objects="1" scenarios="1" selectLockedCells="1"/>
  <mergeCells count="11">
    <mergeCell ref="G11:G12"/>
    <mergeCell ref="A42:D42"/>
    <mergeCell ref="A5:B5"/>
    <mergeCell ref="A14:B14"/>
    <mergeCell ref="B11:B12"/>
    <mergeCell ref="F11:F12"/>
    <mergeCell ref="A1:B1"/>
    <mergeCell ref="A17:B17"/>
    <mergeCell ref="A16:B16"/>
    <mergeCell ref="D11:D12"/>
    <mergeCell ref="A3:B3"/>
  </mergeCells>
  <conditionalFormatting sqref="D11:D12">
    <cfRule type="cellIs" dxfId="4" priority="7" stopIfTrue="1" operator="equal">
      <formula>$H$21</formula>
    </cfRule>
    <cfRule type="cellIs" dxfId="3" priority="8" stopIfTrue="1" operator="equal">
      <formula>$H$27</formula>
    </cfRule>
  </conditionalFormatting>
  <conditionalFormatting sqref="D40">
    <cfRule type="cellIs" dxfId="2" priority="6" stopIfTrue="1" operator="notEqual">
      <formula>$H$50</formula>
    </cfRule>
  </conditionalFormatting>
  <conditionalFormatting sqref="B9">
    <cfRule type="containsText" dxfId="1" priority="2" operator="containsText" text="Yes">
      <formula>NOT(ISERROR(SEARCH("Yes",B9)))</formula>
    </cfRule>
  </conditionalFormatting>
  <conditionalFormatting sqref="A17:B17">
    <cfRule type="containsText" dxfId="0" priority="1" operator="containsText" text="Indefinitely">
      <formula>NOT(ISERROR(SEARCH("Indefinitely",A17)))</formula>
    </cfRule>
  </conditionalFormatting>
  <dataValidations xWindow="683" yWindow="666" count="8">
    <dataValidation type="list" allowBlank="1" showInputMessage="1" showErrorMessage="1" sqref="B8">
      <formula1>$H$35:$H$36</formula1>
    </dataValidation>
    <dataValidation type="list" allowBlank="1" showInputMessage="1" showErrorMessage="1" errorTitle="Freeflow typing not allowed" error="Your answer does not match the allowed format.  Please use the scroll button on the lower righthand side of the box to select an allowable option." promptTitle="Use Scroll Button" prompt="To select one of the allowed options, use the arrow button on the lower righthand side of the box." sqref="A17:B17">
      <formula1>timeframe_options</formula1>
    </dataValidation>
    <dataValidation type="list" allowBlank="1" showInputMessage="1" showErrorMessage="1" errorTitle="Freeflow typing not allowed" error="Your answer does not match the allowed format.  Please use the scroll button on the lower righthand side of the box to select an allowable option." promptTitle="Use Scroll Button " prompt="To select one of the allowed options, use the arrow button on the lower righthand side of the box." sqref="B7">
      <formula1>$H$35:$H$36</formula1>
    </dataValidation>
    <dataValidation type="list" allowBlank="1" showInputMessage="1" showErrorMessage="1" errorTitle="Freeflow typing not allowed" error="Your answer does not match the allowed format.  Please use the scroll button on the lower righthand side of the box to select an allowable option." promptTitle="Use Scroll Button" prompt="To select one of the allowed options, use the arrow button on the lower righthand side of the box." sqref="B9:B10">
      <formula1>$H$30:$H$33</formula1>
    </dataValidation>
    <dataValidation allowBlank="1" showInputMessage="1" showErrorMessage="1" promptTitle="Freeflow typing is allowed" sqref="A14:B14"/>
    <dataValidation type="list" allowBlank="1" showInputMessage="1" showErrorMessage="1" errorTitle="Freeflow typing not allowed" error="Your answer does not match the allowed format.  Please use the scroll button on the lower righthand side of the box to select an allowable option." promptTitle="Use Scroll Button" prompt="To select one of the allowed options, use the arrow button on the lower righthand side of the box." sqref="B11:B12">
      <formula1>$H$62:$H$80</formula1>
    </dataValidation>
    <dataValidation type="list" allowBlank="1" showInputMessage="1" showErrorMessage="1" sqref="B20:B30 B32:B33">
      <formula1>$H$46:$H$47</formula1>
    </dataValidation>
    <dataValidation type="list" allowBlank="1" showInputMessage="1" showErrorMessage="1" sqref="B31">
      <formula1>$J$30:$J$35</formula1>
    </dataValidation>
  </dataValidations>
  <printOptions horizontalCentered="1" verticalCentered="1"/>
  <pageMargins left="0.5" right="0.5" top="0.5" bottom="0.5" header="0.3" footer="0.3"/>
  <pageSetup scale="43" orientation="landscape" r:id="rId1"/>
  <headerFooter>
    <oddHeader>&amp;C&amp;"-,Bold"&amp;26Independent Contractor vs Employee Determination&amp;"-,Regular"&amp;20
&amp;16Evaluation Date: &amp;D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58</vt:i4>
      </vt:variant>
    </vt:vector>
  </HeadingPairs>
  <TitlesOfParts>
    <vt:vector size="59" baseType="lpstr">
      <vt:lpstr>IC vs EE Determination Form</vt:lpstr>
      <vt:lpstr>A_advertise</vt:lpstr>
      <vt:lpstr>A_autonomy</vt:lpstr>
      <vt:lpstr>A_completers_name</vt:lpstr>
      <vt:lpstr>A_contract</vt:lpstr>
      <vt:lpstr>A_final_12_questions</vt:lpstr>
      <vt:lpstr>A_fire</vt:lpstr>
      <vt:lpstr>A_Group</vt:lpstr>
      <vt:lpstr>A_liability_ins</vt:lpstr>
      <vt:lpstr>A_location</vt:lpstr>
      <vt:lpstr>A_marketing</vt:lpstr>
      <vt:lpstr>A_maxpay</vt:lpstr>
      <vt:lpstr>A_multiple_assn</vt:lpstr>
      <vt:lpstr>A_personalinvestment</vt:lpstr>
      <vt:lpstr>A_quit</vt:lpstr>
      <vt:lpstr>A_setownhours</vt:lpstr>
      <vt:lpstr>A_TINorSSN</vt:lpstr>
      <vt:lpstr>A_tools</vt:lpstr>
      <vt:lpstr>A_unreimbursed_expenses</vt:lpstr>
      <vt:lpstr>A_work_description</vt:lpstr>
      <vt:lpstr>A_work_timeframe</vt:lpstr>
      <vt:lpstr>A_workers_name</vt:lpstr>
      <vt:lpstr>acctspayable</vt:lpstr>
      <vt:lpstr>accuracy</vt:lpstr>
      <vt:lpstr>business_cards</vt:lpstr>
      <vt:lpstr>current_ee</vt:lpstr>
      <vt:lpstr>current_ee_answer</vt:lpstr>
      <vt:lpstr>current_employee</vt:lpstr>
      <vt:lpstr>determination_EE</vt:lpstr>
      <vt:lpstr>determination_HR</vt:lpstr>
      <vt:lpstr>determination_IC</vt:lpstr>
      <vt:lpstr>Final_Determination</vt:lpstr>
      <vt:lpstr>flyers</vt:lpstr>
      <vt:lpstr>former_employee</vt:lpstr>
      <vt:lpstr>HR</vt:lpstr>
      <vt:lpstr>indefinitely</vt:lpstr>
      <vt:lpstr>less_than_1yr</vt:lpstr>
      <vt:lpstr>less_than_2yrs</vt:lpstr>
      <vt:lpstr>less_than_3yrs</vt:lpstr>
      <vt:lpstr>less_than_6mos</vt:lpstr>
      <vt:lpstr>marketing_values</vt:lpstr>
      <vt:lpstr>more_info_needed</vt:lpstr>
      <vt:lpstr>never_employee</vt:lpstr>
      <vt:lpstr>next_12_questions</vt:lpstr>
      <vt:lpstr>next_12_questions_EE</vt:lpstr>
      <vt:lpstr>next_question</vt:lpstr>
      <vt:lpstr>not_applicable</vt:lpstr>
      <vt:lpstr>notlisted</vt:lpstr>
      <vt:lpstr>payroll</vt:lpstr>
      <vt:lpstr>'IC vs EE Determination Form'!Print_Area</vt:lpstr>
      <vt:lpstr>SSN</vt:lpstr>
      <vt:lpstr>stop_ee</vt:lpstr>
      <vt:lpstr>stop_ic</vt:lpstr>
      <vt:lpstr>timefram_value</vt:lpstr>
      <vt:lpstr>timeframe_options</vt:lpstr>
      <vt:lpstr>TIN</vt:lpstr>
      <vt:lpstr>web_page</vt:lpstr>
      <vt:lpstr>word_of_mouth</vt:lpstr>
      <vt:lpstr>Yellow_pages</vt:lpstr>
    </vt:vector>
  </TitlesOfParts>
  <Company>Saint Paul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Norwig</dc:creator>
  <cp:lastModifiedBy>e515943</cp:lastModifiedBy>
  <cp:lastPrinted>2016-11-28T16:49:22Z</cp:lastPrinted>
  <dcterms:created xsi:type="dcterms:W3CDTF">2009-04-16T19:19:21Z</dcterms:created>
  <dcterms:modified xsi:type="dcterms:W3CDTF">2019-04-19T17:20:30Z</dcterms:modified>
</cp:coreProperties>
</file>